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nal\Desktop\"/>
    </mc:Choice>
  </mc:AlternateContent>
  <xr:revisionPtr revIDLastSave="0" documentId="8_{9E4D8F73-399D-4C63-8CD5-0CDE8326CE79}" xr6:coauthVersionLast="45" xr6:coauthVersionMax="45" xr10:uidLastSave="{00000000-0000-0000-0000-000000000000}"/>
  <bookViews>
    <workbookView xWindow="-108" yWindow="-108" windowWidth="23256" windowHeight="12576" xr2:uid="{48D36532-B431-40D4-919A-0A053683FED2}"/>
  </bookViews>
  <sheets>
    <sheet name="Tabelle" sheetId="1" r:id="rId1"/>
    <sheet name="Grafici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R19" i="1"/>
  <c r="R20" i="1"/>
  <c r="R21" i="1"/>
  <c r="R22" i="1"/>
  <c r="R23" i="1"/>
  <c r="R24" i="1"/>
  <c r="R25" i="1"/>
  <c r="R26" i="1"/>
  <c r="R27" i="1"/>
  <c r="R18" i="1"/>
  <c r="K26" i="1"/>
  <c r="K27" i="1" s="1"/>
  <c r="L26" i="1"/>
  <c r="L27" i="1"/>
  <c r="N26" i="1"/>
  <c r="O26" i="1"/>
  <c r="O27" i="1" s="1"/>
  <c r="Q25" i="1"/>
  <c r="P25" i="1"/>
  <c r="P26" i="1" s="1"/>
  <c r="O25" i="1"/>
  <c r="N25" i="1"/>
  <c r="L25" i="1"/>
  <c r="L24" i="1"/>
  <c r="L23" i="1"/>
  <c r="L22" i="1"/>
  <c r="P21" i="1"/>
  <c r="L21" i="1"/>
  <c r="L20" i="1"/>
  <c r="N19" i="1"/>
  <c r="Q19" i="1" s="1"/>
  <c r="L19" i="1"/>
  <c r="K19" i="1"/>
  <c r="K20" i="1" s="1"/>
  <c r="K21" i="1" s="1"/>
  <c r="K22" i="1" s="1"/>
  <c r="K23" i="1" s="1"/>
  <c r="K24" i="1" s="1"/>
  <c r="K25" i="1" s="1"/>
  <c r="P18" i="1"/>
  <c r="Q18" i="1" s="1"/>
  <c r="L18" i="1"/>
  <c r="N27" i="1" l="1"/>
  <c r="Q26" i="1"/>
  <c r="P27" i="1"/>
  <c r="Q27" i="1" s="1"/>
  <c r="N20" i="1"/>
  <c r="D4" i="1"/>
  <c r="N5" i="1"/>
  <c r="L10" i="1"/>
  <c r="L9" i="1"/>
  <c r="L8" i="1"/>
  <c r="L7" i="1"/>
  <c r="L6" i="1"/>
  <c r="L5" i="1"/>
  <c r="K5" i="1"/>
  <c r="K6" i="1" s="1"/>
  <c r="K7" i="1" s="1"/>
  <c r="K8" i="1" s="1"/>
  <c r="K9" i="1" s="1"/>
  <c r="K10" i="1" s="1"/>
  <c r="P4" i="1"/>
  <c r="Q4" i="1" s="1"/>
  <c r="L4" i="1"/>
  <c r="H4" i="1"/>
  <c r="H5" i="1" s="1"/>
  <c r="D8" i="1"/>
  <c r="D10" i="1"/>
  <c r="C5" i="1"/>
  <c r="C6" i="1" s="1"/>
  <c r="C7" i="1" s="1"/>
  <c r="C8" i="1" s="1"/>
  <c r="C9" i="1" s="1"/>
  <c r="C10" i="1" s="1"/>
  <c r="D5" i="1"/>
  <c r="G5" i="1" s="1"/>
  <c r="D6" i="1"/>
  <c r="D7" i="1"/>
  <c r="D9" i="1"/>
  <c r="O7" i="1" l="1"/>
  <c r="O21" i="1"/>
  <c r="Q20" i="1"/>
  <c r="N21" i="1"/>
  <c r="Q5" i="1"/>
  <c r="N6" i="1"/>
  <c r="P7" i="1"/>
  <c r="I4" i="1"/>
  <c r="F5" i="1"/>
  <c r="G6" i="1" s="1"/>
  <c r="H6" i="1"/>
  <c r="Q21" i="1" l="1"/>
  <c r="N22" i="1"/>
  <c r="O22" i="1"/>
  <c r="O23" i="1" s="1"/>
  <c r="P22" i="1"/>
  <c r="Q6" i="1"/>
  <c r="N7" i="1"/>
  <c r="O8" i="1" s="1"/>
  <c r="H7" i="1"/>
  <c r="F6" i="1"/>
  <c r="G7" i="1" s="1"/>
  <c r="I5" i="1"/>
  <c r="P23" i="1" l="1"/>
  <c r="P24" i="1" s="1"/>
  <c r="Q22" i="1"/>
  <c r="N23" i="1"/>
  <c r="N8" i="1"/>
  <c r="O9" i="1" s="1"/>
  <c r="Q7" i="1"/>
  <c r="P8" i="1"/>
  <c r="P9" i="1" s="1"/>
  <c r="F7" i="1"/>
  <c r="F8" i="1" s="1"/>
  <c r="I6" i="1"/>
  <c r="H8" i="1"/>
  <c r="Q23" i="1" l="1"/>
  <c r="N24" i="1"/>
  <c r="O24" i="1"/>
  <c r="P10" i="1"/>
  <c r="Q8" i="1"/>
  <c r="N9" i="1"/>
  <c r="O10" i="1" s="1"/>
  <c r="G8" i="1"/>
  <c r="H9" i="1" s="1"/>
  <c r="I7" i="1"/>
  <c r="Q24" i="1" l="1"/>
  <c r="Q9" i="1"/>
  <c r="N10" i="1"/>
  <c r="Q10" i="1" s="1"/>
  <c r="I8" i="1"/>
  <c r="F9" i="1"/>
  <c r="G9" i="1"/>
  <c r="H10" i="1" s="1"/>
  <c r="G10" i="1" l="1"/>
  <c r="F10" i="1"/>
  <c r="I10" i="1" s="1"/>
  <c r="I9" i="1"/>
</calcChain>
</file>

<file path=xl/sharedStrings.xml><?xml version="1.0" encoding="utf-8"?>
<sst xmlns="http://schemas.openxmlformats.org/spreadsheetml/2006/main" count="26" uniqueCount="15">
  <si>
    <t>Giorno</t>
  </si>
  <si>
    <t>S</t>
  </si>
  <si>
    <t>I</t>
  </si>
  <si>
    <t>R</t>
  </si>
  <si>
    <t>Somma</t>
  </si>
  <si>
    <t>β</t>
  </si>
  <si>
    <t>γ</t>
  </si>
  <si>
    <t>Suscettibili</t>
  </si>
  <si>
    <t>Infetti</t>
  </si>
  <si>
    <t>Guariti, isolati o morti</t>
  </si>
  <si>
    <t>indice epidemia</t>
  </si>
  <si>
    <t>α=2,6</t>
  </si>
  <si>
    <t>N=60000000</t>
  </si>
  <si>
    <t>γ=0,89</t>
  </si>
  <si>
    <t>β=2α/N-1=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</si>
</sst>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1" fillId="0" borderId="11" xfId="0" applyFont="1" applyBorder="1"/>
    <xf numFmtId="0" fontId="1" fillId="0" borderId="2" xfId="0" applyFont="1" applyBorder="1"/>
    <xf numFmtId="0" fontId="0" fillId="0" borderId="12" xfId="0" applyBorder="1"/>
    <xf numFmtId="1" fontId="0" fillId="0" borderId="1" xfId="0" applyNumberFormat="1" applyBorder="1"/>
    <xf numFmtId="1" fontId="0" fillId="0" borderId="6" xfId="0" applyNumberFormat="1" applyBorder="1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Popolazione sana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Tabelle!$K$4:$K$10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Tabelle!$N$4:$N$10</c:f>
              <c:numCache>
                <c:formatCode>General</c:formatCode>
                <c:ptCount val="7"/>
                <c:pt idx="0">
                  <c:v>59982340</c:v>
                </c:pt>
                <c:pt idx="1">
                  <c:v>59971339.998425201</c:v>
                </c:pt>
                <c:pt idx="2" formatCode="0">
                  <c:v>59912956.298727937</c:v>
                </c:pt>
                <c:pt idx="3" formatCode="0">
                  <c:v>59603387.246632054</c:v>
                </c:pt>
                <c:pt idx="4" formatCode="0">
                  <c:v>57970392.352057755</c:v>
                </c:pt>
                <c:pt idx="5" formatCode="0">
                  <c:v>49591353.46311143</c:v>
                </c:pt>
                <c:pt idx="6" formatCode="0">
                  <c:v>12790464.050931074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F7-49DF-9A00-A07C35D3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024304"/>
        <c:axId val="313021352"/>
      </c:scatterChart>
      <c:valAx>
        <c:axId val="31302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Giorni</a:t>
                </a:r>
              </a:p>
            </c:rich>
          </c:tx>
          <c:layout>
            <c:manualLayout>
              <c:xMode val="edge"/>
              <c:yMode val="edge"/>
              <c:x val="0.53658202099737529"/>
              <c:y val="0.879683014829757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3021352"/>
        <c:crosses val="autoZero"/>
        <c:crossBetween val="midCat"/>
      </c:valAx>
      <c:valAx>
        <c:axId val="31302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Persone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302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Guariti,</a:t>
            </a:r>
            <a:r>
              <a:rPr lang="it-IT" baseline="0"/>
              <a:t> morti e isolati</a:t>
            </a:r>
          </a:p>
        </c:rich>
      </c:tx>
      <c:layout>
        <c:manualLayout>
          <c:xMode val="edge"/>
          <c:yMode val="edge"/>
          <c:x val="0.49885920979410125"/>
          <c:y val="2.7624309392265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Tabelle!$K$4:$K$10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Tabelle!$O$4:$O$10</c:f>
              <c:numCache>
                <c:formatCode>General</c:formatCode>
                <c:ptCount val="7"/>
                <c:pt idx="0">
                  <c:v>2116</c:v>
                </c:pt>
                <c:pt idx="1">
                  <c:v>11233</c:v>
                </c:pt>
                <c:pt idx="2">
                  <c:v>59619</c:v>
                </c:pt>
                <c:pt idx="3" formatCode="0">
                  <c:v>316127.14209588547</c:v>
                </c:pt>
                <c:pt idx="4" formatCode="0">
                  <c:v>1667768.8802048478</c:v>
                </c:pt>
                <c:pt idx="5" formatCode="0">
                  <c:v>8562493.4657688569</c:v>
                </c:pt>
                <c:pt idx="6" formatCode="0">
                  <c:v>37742763.693414934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48-46BF-B916-4EA07FD6D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425752"/>
        <c:axId val="517427064"/>
      </c:scatterChart>
      <c:valAx>
        <c:axId val="517425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427064"/>
        <c:crosses val="autoZero"/>
        <c:crossBetween val="midCat"/>
      </c:valAx>
      <c:valAx>
        <c:axId val="51742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425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Popolazione infetta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Tabelle!$K$4:$K$10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Tabelle!$P$4:$P$10</c:f>
              <c:numCache>
                <c:formatCode>General</c:formatCode>
                <c:ptCount val="7"/>
                <c:pt idx="0">
                  <c:v>15544</c:v>
                </c:pt>
                <c:pt idx="1">
                  <c:v>17427</c:v>
                </c:pt>
                <c:pt idx="2">
                  <c:v>27425</c:v>
                </c:pt>
                <c:pt idx="3" formatCode="0">
                  <c:v>80485.91</c:v>
                </c:pt>
                <c:pt idx="4" formatCode="0">
                  <c:v>361839.06646533811</c:v>
                </c:pt>
                <c:pt idx="5" formatCode="0">
                  <c:v>1846153.3698476525</c:v>
                </c:pt>
                <c:pt idx="6" formatCode="0">
                  <c:v>9466772.5543819349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B4-4762-868B-B690616B8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218328"/>
        <c:axId val="755219312"/>
      </c:scatterChart>
      <c:valAx>
        <c:axId val="75521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5219312"/>
        <c:crosses val="autoZero"/>
        <c:crossBetween val="midCat"/>
      </c:valAx>
      <c:valAx>
        <c:axId val="75521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5218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Grafico</a:t>
            </a:r>
            <a:r>
              <a:rPr lang="it-IT" baseline="0"/>
              <a:t> dell'epidemia settimana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Tabelle!$N$3</c:f>
              <c:strCache>
                <c:ptCount val="1"/>
                <c:pt idx="0">
                  <c:v>Suscettibili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Tabelle!$K$4:$K$10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Tabelle!$N$4:$N$10</c:f>
              <c:numCache>
                <c:formatCode>General</c:formatCode>
                <c:ptCount val="7"/>
                <c:pt idx="0">
                  <c:v>59982340</c:v>
                </c:pt>
                <c:pt idx="1">
                  <c:v>59971339.998425201</c:v>
                </c:pt>
                <c:pt idx="2" formatCode="0">
                  <c:v>59912956.298727937</c:v>
                </c:pt>
                <c:pt idx="3" formatCode="0">
                  <c:v>59603387.246632054</c:v>
                </c:pt>
                <c:pt idx="4" formatCode="0">
                  <c:v>57970392.352057755</c:v>
                </c:pt>
                <c:pt idx="5" formatCode="0">
                  <c:v>49591353.46311143</c:v>
                </c:pt>
                <c:pt idx="6" formatCode="0">
                  <c:v>12790464.050931074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B1-40E6-8786-42209540FE47}"/>
            </c:ext>
          </c:extLst>
        </c:ser>
        <c:ser>
          <c:idx val="1"/>
          <c:order val="1"/>
          <c:tx>
            <c:strRef>
              <c:f>Tabelle!$O$3</c:f>
              <c:strCache>
                <c:ptCount val="1"/>
                <c:pt idx="0">
                  <c:v>Infetti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Tabelle!$K$4:$K$10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Tabelle!$O$4:$O$10</c:f>
              <c:numCache>
                <c:formatCode>General</c:formatCode>
                <c:ptCount val="7"/>
                <c:pt idx="0">
                  <c:v>2116</c:v>
                </c:pt>
                <c:pt idx="1">
                  <c:v>11233</c:v>
                </c:pt>
                <c:pt idx="2">
                  <c:v>59619</c:v>
                </c:pt>
                <c:pt idx="3" formatCode="0">
                  <c:v>316127.14209588547</c:v>
                </c:pt>
                <c:pt idx="4" formatCode="0">
                  <c:v>1667768.8802048478</c:v>
                </c:pt>
                <c:pt idx="5" formatCode="0">
                  <c:v>8562493.4657688569</c:v>
                </c:pt>
                <c:pt idx="6" formatCode="0">
                  <c:v>37742763.693414934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B1-40E6-8786-42209540FE47}"/>
            </c:ext>
          </c:extLst>
        </c:ser>
        <c:ser>
          <c:idx val="2"/>
          <c:order val="2"/>
          <c:tx>
            <c:strRef>
              <c:f>Tabelle!$P$3</c:f>
              <c:strCache>
                <c:ptCount val="1"/>
                <c:pt idx="0">
                  <c:v>Guariti, isolati o morti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Tabelle!$K$4:$K$10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Tabelle!$P$4:$P$10</c:f>
              <c:numCache>
                <c:formatCode>General</c:formatCode>
                <c:ptCount val="7"/>
                <c:pt idx="0">
                  <c:v>15544</c:v>
                </c:pt>
                <c:pt idx="1">
                  <c:v>17427</c:v>
                </c:pt>
                <c:pt idx="2">
                  <c:v>27425</c:v>
                </c:pt>
                <c:pt idx="3" formatCode="0">
                  <c:v>80485.91</c:v>
                </c:pt>
                <c:pt idx="4" formatCode="0">
                  <c:v>361839.06646533811</c:v>
                </c:pt>
                <c:pt idx="5" formatCode="0">
                  <c:v>1846153.3698476525</c:v>
                </c:pt>
                <c:pt idx="6" formatCode="0">
                  <c:v>9466772.5543819349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B1-40E6-8786-42209540F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102112"/>
        <c:axId val="541103424"/>
      </c:scatterChart>
      <c:valAx>
        <c:axId val="54110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1103424"/>
        <c:crosses val="autoZero"/>
        <c:crossBetween val="midCat"/>
      </c:valAx>
      <c:valAx>
        <c:axId val="54110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Persone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1102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Grafico dell'epidemia dei primi 10 giorni </a:t>
            </a:r>
            <a:r>
              <a:rPr lang="it-IT">
                <a:solidFill>
                  <a:srgbClr val="FF0000"/>
                </a:solidFill>
              </a:rPr>
              <a:t>(!!!)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Tabelle!$N$17</c:f>
              <c:strCache>
                <c:ptCount val="1"/>
                <c:pt idx="0">
                  <c:v>Suscettibili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Tabelle!$K$18:$K$27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Tabelle!$N$18:$N$27</c:f>
              <c:numCache>
                <c:formatCode>General</c:formatCode>
                <c:ptCount val="10"/>
                <c:pt idx="0">
                  <c:v>59982340</c:v>
                </c:pt>
                <c:pt idx="1">
                  <c:v>59971339.998425201</c:v>
                </c:pt>
                <c:pt idx="2" formatCode="0">
                  <c:v>59912956.298727937</c:v>
                </c:pt>
                <c:pt idx="3" formatCode="0">
                  <c:v>59603387.246632054</c:v>
                </c:pt>
                <c:pt idx="4" formatCode="0">
                  <c:v>57970392.352057755</c:v>
                </c:pt>
                <c:pt idx="5" formatCode="0">
                  <c:v>49591353.46311143</c:v>
                </c:pt>
                <c:pt idx="6" formatCode="0">
                  <c:v>12790464.050931074</c:v>
                </c:pt>
                <c:pt idx="7" formatCode="0">
                  <c:v>-29047650.037333049</c:v>
                </c:pt>
                <c:pt idx="8" formatCode="0">
                  <c:v>86730017.47083059</c:v>
                </c:pt>
                <c:pt idx="9" formatCode="0">
                  <c:v>918959037.24093676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57-403F-BFDF-074BCD16CCFD}"/>
            </c:ext>
          </c:extLst>
        </c:ser>
        <c:ser>
          <c:idx val="1"/>
          <c:order val="1"/>
          <c:tx>
            <c:strRef>
              <c:f>Tabelle!$O$17</c:f>
              <c:strCache>
                <c:ptCount val="1"/>
                <c:pt idx="0">
                  <c:v>Infetti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Tabelle!$K$18:$K$27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Tabelle!$O$18:$O$27</c:f>
              <c:numCache>
                <c:formatCode>General</c:formatCode>
                <c:ptCount val="10"/>
                <c:pt idx="0">
                  <c:v>2116</c:v>
                </c:pt>
                <c:pt idx="1">
                  <c:v>11233</c:v>
                </c:pt>
                <c:pt idx="2">
                  <c:v>59619</c:v>
                </c:pt>
                <c:pt idx="3" formatCode="0">
                  <c:v>316127.14209588547</c:v>
                </c:pt>
                <c:pt idx="4">
                  <c:v>1667768.8802048478</c:v>
                </c:pt>
                <c:pt idx="5">
                  <c:v>8562493.4657688569</c:v>
                </c:pt>
                <c:pt idx="6">
                  <c:v>37742763.693414934</c:v>
                </c:pt>
                <c:pt idx="7">
                  <c:v>45989818.094539769</c:v>
                </c:pt>
                <c:pt idx="8" formatCode="0">
                  <c:v>-110718787.51776427</c:v>
                </c:pt>
                <c:pt idx="9" formatCode="0">
                  <c:v>-844408086.39706016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57-403F-BFDF-074BCD16CCFD}"/>
            </c:ext>
          </c:extLst>
        </c:ser>
        <c:ser>
          <c:idx val="2"/>
          <c:order val="2"/>
          <c:tx>
            <c:strRef>
              <c:f>Tabelle!$P$17</c:f>
              <c:strCache>
                <c:ptCount val="1"/>
                <c:pt idx="0">
                  <c:v>Guariti, isolati o morti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Tabelle!$K$18:$K$27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Tabelle!$P$18:$P$27</c:f>
              <c:numCache>
                <c:formatCode>General</c:formatCode>
                <c:ptCount val="10"/>
                <c:pt idx="0">
                  <c:v>15544</c:v>
                </c:pt>
                <c:pt idx="1">
                  <c:v>17427</c:v>
                </c:pt>
                <c:pt idx="2">
                  <c:v>27425</c:v>
                </c:pt>
                <c:pt idx="3" formatCode="0">
                  <c:v>80485.91</c:v>
                </c:pt>
                <c:pt idx="4" formatCode="0">
                  <c:v>361839.06646533811</c:v>
                </c:pt>
                <c:pt idx="5" formatCode="0">
                  <c:v>1846153.3698476525</c:v>
                </c:pt>
                <c:pt idx="6" formatCode="0">
                  <c:v>9466772.5543819349</c:v>
                </c:pt>
                <c:pt idx="7" formatCode="0">
                  <c:v>43057832.241521232</c:v>
                </c:pt>
                <c:pt idx="8" formatCode="0">
                  <c:v>83988770.345661625</c:v>
                </c:pt>
                <c:pt idx="9" formatCode="0">
                  <c:v>-14550950.545148581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57-403F-BFDF-074BCD16C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700408"/>
        <c:axId val="795699752"/>
      </c:scatterChart>
      <c:valAx>
        <c:axId val="79570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5699752"/>
        <c:crosses val="autoZero"/>
        <c:crossBetween val="midCat"/>
      </c:valAx>
      <c:valAx>
        <c:axId val="79569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Persone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5700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22860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E0464E0-1871-412A-975E-CD71EF063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320040</xdr:colOff>
      <xdr:row>0</xdr:row>
      <xdr:rowOff>15240</xdr:rowOff>
    </xdr:from>
    <xdr:to>
      <xdr:col>15</xdr:col>
      <xdr:colOff>7620</xdr:colOff>
      <xdr:row>15</xdr:row>
      <xdr:rowOff>30480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BB99D1E-D19B-479E-87CC-EDEC28826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53340</xdr:colOff>
      <xdr:row>0</xdr:row>
      <xdr:rowOff>0</xdr:rowOff>
    </xdr:from>
    <xdr:to>
      <xdr:col>21</xdr:col>
      <xdr:colOff>601980</xdr:colOff>
      <xdr:row>15</xdr:row>
      <xdr:rowOff>15240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09F9AAF-D4D3-4DBE-A7F2-D5B104550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304800</xdr:colOff>
      <xdr:row>33</xdr:row>
      <xdr:rowOff>80010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A90B5CA-457D-4BD1-BB61-0F9DC0E31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31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531AFCDF-7455-46FB-B38C-FE9E72CE2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C1DC8-D0AD-490F-940B-A09970AB661F}">
  <dimension ref="A1:S27"/>
  <sheetViews>
    <sheetView tabSelected="1" workbookViewId="0">
      <selection activeCell="F13" sqref="F13"/>
    </sheetView>
  </sheetViews>
  <sheetFormatPr defaultRowHeight="14.4" x14ac:dyDescent="0.3"/>
  <cols>
    <col min="1" max="1" width="9.77734375" customWidth="1"/>
    <col min="2" max="2" width="8.88671875" customWidth="1"/>
    <col min="4" max="4" width="12" bestFit="1" customWidth="1"/>
    <col min="11" max="11" width="7.109375" customWidth="1"/>
    <col min="12" max="12" width="7" customWidth="1"/>
    <col min="13" max="13" width="6.44140625" customWidth="1"/>
    <col min="14" max="14" width="14.88671875" customWidth="1"/>
    <col min="15" max="15" width="15.109375" customWidth="1"/>
    <col min="16" max="16" width="13.6640625" customWidth="1"/>
    <col min="18" max="18" width="17.6640625" customWidth="1"/>
  </cols>
  <sheetData>
    <row r="1" spans="1:19" x14ac:dyDescent="0.3">
      <c r="A1" s="18" t="s">
        <v>11</v>
      </c>
    </row>
    <row r="2" spans="1:19" ht="15" thickBot="1" x14ac:dyDescent="0.35">
      <c r="A2" t="s">
        <v>12</v>
      </c>
    </row>
    <row r="3" spans="1:19" ht="15" thickBot="1" x14ac:dyDescent="0.35">
      <c r="A3" s="18" t="s">
        <v>13</v>
      </c>
      <c r="C3" s="10" t="s">
        <v>0</v>
      </c>
      <c r="D3" s="12" t="s">
        <v>5</v>
      </c>
      <c r="E3" s="13" t="s">
        <v>6</v>
      </c>
      <c r="F3" s="11" t="s">
        <v>1</v>
      </c>
      <c r="G3" s="10" t="s">
        <v>2</v>
      </c>
      <c r="H3" s="11" t="s">
        <v>3</v>
      </c>
      <c r="I3" s="10" t="s">
        <v>4</v>
      </c>
      <c r="K3" s="10" t="s">
        <v>0</v>
      </c>
      <c r="L3" s="12" t="s">
        <v>5</v>
      </c>
      <c r="M3" s="13" t="s">
        <v>6</v>
      </c>
      <c r="N3" s="11" t="s">
        <v>7</v>
      </c>
      <c r="O3" s="10" t="s">
        <v>8</v>
      </c>
      <c r="P3" s="11" t="s">
        <v>9</v>
      </c>
      <c r="Q3" s="10" t="s">
        <v>4</v>
      </c>
      <c r="S3" s="17"/>
    </row>
    <row r="4" spans="1:19" x14ac:dyDescent="0.3">
      <c r="A4" s="18" t="s">
        <v>14</v>
      </c>
      <c r="B4">
        <f>5.2/59999999</f>
        <v>8.6666668111111139E-8</v>
      </c>
      <c r="C4" s="7">
        <v>1</v>
      </c>
      <c r="D4" s="8">
        <f>5.2/59999999</f>
        <v>8.6666668111111139E-8</v>
      </c>
      <c r="E4" s="8">
        <v>0.89</v>
      </c>
      <c r="F4" s="8">
        <v>59982340</v>
      </c>
      <c r="G4" s="8">
        <v>2116</v>
      </c>
      <c r="H4" s="8">
        <f>60000000-F4-G4</f>
        <v>15544</v>
      </c>
      <c r="I4" s="9">
        <f>SUM(F4:H4)</f>
        <v>60000000</v>
      </c>
      <c r="K4" s="7">
        <v>1</v>
      </c>
      <c r="L4" s="8">
        <f>5.2/59999999</f>
        <v>8.6666668111111139E-8</v>
      </c>
      <c r="M4" s="8">
        <v>0.89</v>
      </c>
      <c r="N4" s="8">
        <v>59982340</v>
      </c>
      <c r="O4" s="8">
        <v>2116</v>
      </c>
      <c r="P4" s="8">
        <f>60000000-N4-O4</f>
        <v>15544</v>
      </c>
      <c r="Q4" s="9">
        <f>SUM(N4:P4)</f>
        <v>60000000</v>
      </c>
    </row>
    <row r="5" spans="1:19" x14ac:dyDescent="0.3">
      <c r="C5" s="2">
        <f t="shared" ref="C5:C10" si="0">C4+1</f>
        <v>2</v>
      </c>
      <c r="D5" s="1">
        <f t="shared" ref="D5:D10" si="1">5.2/59999999</f>
        <v>8.6666668111111139E-8</v>
      </c>
      <c r="E5" s="8">
        <v>0.89</v>
      </c>
      <c r="F5" s="1">
        <f t="shared" ref="F5:F10" si="2">F4-(D5*F4*G4)</f>
        <v>59971340.0384252</v>
      </c>
      <c r="G5" s="1">
        <f>G4+(D5*G4*F4)-(E5*G4)</f>
        <v>11232.721574799361</v>
      </c>
      <c r="H5" s="1">
        <f t="shared" ref="H5:H10" si="3">H4+(E5*G4)</f>
        <v>17427.240000000002</v>
      </c>
      <c r="I5" s="3">
        <f t="shared" ref="I5:I10" si="4">SUM(F5:H5)</f>
        <v>60000000</v>
      </c>
      <c r="K5" s="2">
        <f t="shared" ref="K5:K10" si="5">K4+1</f>
        <v>2</v>
      </c>
      <c r="L5" s="1">
        <f t="shared" ref="L5:L10" si="6">5.2/59999999</f>
        <v>8.6666668111111139E-8</v>
      </c>
      <c r="M5" s="8">
        <v>0.89</v>
      </c>
      <c r="N5" s="1">
        <f>N4-(L5*N4*O4)-0.04</f>
        <v>59971339.998425201</v>
      </c>
      <c r="O5" s="1">
        <v>11233</v>
      </c>
      <c r="P5" s="1">
        <v>17427</v>
      </c>
      <c r="Q5" s="3">
        <f t="shared" ref="Q5:Q10" si="7">SUM(N5:P5)</f>
        <v>59999999.998425201</v>
      </c>
    </row>
    <row r="6" spans="1:19" x14ac:dyDescent="0.3">
      <c r="C6" s="2">
        <f t="shared" si="0"/>
        <v>3</v>
      </c>
      <c r="D6" s="1">
        <f t="shared" si="1"/>
        <v>8.6666668111111139E-8</v>
      </c>
      <c r="E6" s="8">
        <v>0.89</v>
      </c>
      <c r="F6" s="1">
        <f t="shared" si="2"/>
        <v>59912957.785808496</v>
      </c>
      <c r="G6" s="1">
        <f t="shared" ref="G6:G10" si="8">G5+(D6*G5*F5)-(E6*G5)</f>
        <v>59617.851989933595</v>
      </c>
      <c r="H6" s="1">
        <f t="shared" si="3"/>
        <v>27424.362201571435</v>
      </c>
      <c r="I6" s="3">
        <f t="shared" si="4"/>
        <v>60000000</v>
      </c>
      <c r="K6" s="2">
        <f t="shared" si="5"/>
        <v>3</v>
      </c>
      <c r="L6" s="1">
        <f t="shared" si="6"/>
        <v>8.6666668111111139E-8</v>
      </c>
      <c r="M6" s="8">
        <v>0.89</v>
      </c>
      <c r="N6" s="15">
        <f>N5-(L6*N5*O5)</f>
        <v>59912956.298727937</v>
      </c>
      <c r="O6" s="1">
        <v>59619</v>
      </c>
      <c r="P6" s="1">
        <v>27425</v>
      </c>
      <c r="Q6" s="3">
        <f t="shared" si="7"/>
        <v>60000000.298727937</v>
      </c>
    </row>
    <row r="7" spans="1:19" x14ac:dyDescent="0.3">
      <c r="C7" s="2">
        <f t="shared" si="0"/>
        <v>4</v>
      </c>
      <c r="D7" s="1">
        <f t="shared" si="1"/>
        <v>8.6666668111111139E-8</v>
      </c>
      <c r="E7" s="8">
        <v>0.89</v>
      </c>
      <c r="F7" s="1">
        <f t="shared" si="2"/>
        <v>59603394.687021144</v>
      </c>
      <c r="G7" s="1">
        <f t="shared" si="8"/>
        <v>316121.0625062451</v>
      </c>
      <c r="H7" s="1">
        <f t="shared" si="3"/>
        <v>80484.25047261233</v>
      </c>
      <c r="I7" s="3">
        <f t="shared" si="4"/>
        <v>60000000</v>
      </c>
      <c r="K7" s="2">
        <f t="shared" si="5"/>
        <v>4</v>
      </c>
      <c r="L7" s="1">
        <f t="shared" si="6"/>
        <v>8.6666668111111139E-8</v>
      </c>
      <c r="M7" s="8">
        <v>0.89</v>
      </c>
      <c r="N7" s="15">
        <f>N6-(L7*N6*O6)</f>
        <v>59603387.246632054</v>
      </c>
      <c r="O7" s="15">
        <f t="shared" ref="O7:O10" si="9">O6+(L7*O6*N6)-(M7*O6)</f>
        <v>316127.14209588547</v>
      </c>
      <c r="P7" s="15">
        <f>P6+(M7*O6)</f>
        <v>80485.91</v>
      </c>
      <c r="Q7" s="3">
        <f t="shared" si="7"/>
        <v>60000000.298727937</v>
      </c>
    </row>
    <row r="8" spans="1:19" x14ac:dyDescent="0.3">
      <c r="C8" s="2">
        <f t="shared" si="0"/>
        <v>5</v>
      </c>
      <c r="D8" s="1">
        <f>5.2/59999999</f>
        <v>8.6666668111111139E-8</v>
      </c>
      <c r="E8" s="8">
        <v>0.89</v>
      </c>
      <c r="F8" s="1">
        <f t="shared" si="2"/>
        <v>57970430.993493594</v>
      </c>
      <c r="G8" s="1">
        <f t="shared" si="8"/>
        <v>1667737.0104032331</v>
      </c>
      <c r="H8" s="1">
        <f t="shared" si="3"/>
        <v>361831.99610317044</v>
      </c>
      <c r="I8" s="3">
        <f t="shared" si="4"/>
        <v>59999999.999999993</v>
      </c>
      <c r="K8" s="2">
        <f t="shared" si="5"/>
        <v>5</v>
      </c>
      <c r="L8" s="1">
        <f>5.2/59999999</f>
        <v>8.6666668111111139E-8</v>
      </c>
      <c r="M8" s="8">
        <v>0.89</v>
      </c>
      <c r="N8" s="15">
        <f>N7-(L8*N7*O7)</f>
        <v>57970392.352057755</v>
      </c>
      <c r="O8" s="15">
        <f t="shared" si="9"/>
        <v>1667768.8802048478</v>
      </c>
      <c r="P8" s="15">
        <f>P7+(M8*O7)</f>
        <v>361839.06646533811</v>
      </c>
      <c r="Q8" s="3">
        <f t="shared" si="7"/>
        <v>60000000.298727944</v>
      </c>
    </row>
    <row r="9" spans="1:19" x14ac:dyDescent="0.3">
      <c r="C9" s="2">
        <f t="shared" si="0"/>
        <v>6</v>
      </c>
      <c r="D9" s="1">
        <f t="shared" si="1"/>
        <v>8.6666668111111139E-8</v>
      </c>
      <c r="E9" s="8">
        <v>0.89</v>
      </c>
      <c r="F9" s="1">
        <f t="shared" si="2"/>
        <v>49591546.636516273</v>
      </c>
      <c r="G9" s="1">
        <f t="shared" si="8"/>
        <v>8562335.4281216767</v>
      </c>
      <c r="H9" s="1">
        <f t="shared" si="3"/>
        <v>1846117.935362048</v>
      </c>
      <c r="I9" s="3">
        <f t="shared" si="4"/>
        <v>60000000</v>
      </c>
      <c r="K9" s="2">
        <f t="shared" si="5"/>
        <v>6</v>
      </c>
      <c r="L9" s="1">
        <f t="shared" si="6"/>
        <v>8.6666668111111139E-8</v>
      </c>
      <c r="M9" s="8">
        <v>0.89</v>
      </c>
      <c r="N9" s="15">
        <f>N8-(L9*N8*O8)</f>
        <v>49591353.46311143</v>
      </c>
      <c r="O9" s="15">
        <f t="shared" si="9"/>
        <v>8562493.4657688569</v>
      </c>
      <c r="P9" s="15">
        <f>P8+(M9*O8)</f>
        <v>1846153.3698476525</v>
      </c>
      <c r="Q9" s="3">
        <f t="shared" si="7"/>
        <v>60000000.298727944</v>
      </c>
    </row>
    <row r="10" spans="1:19" ht="15" thickBot="1" x14ac:dyDescent="0.35">
      <c r="C10" s="4">
        <f t="shared" si="0"/>
        <v>7</v>
      </c>
      <c r="D10" s="5">
        <f t="shared" si="1"/>
        <v>8.6666668111111139E-8</v>
      </c>
      <c r="E10" s="14">
        <v>0.89</v>
      </c>
      <c r="F10" s="5">
        <f t="shared" si="2"/>
        <v>12791193.109073766</v>
      </c>
      <c r="G10" s="5">
        <f t="shared" si="8"/>
        <v>37742210.424535885</v>
      </c>
      <c r="H10" s="5">
        <f t="shared" si="3"/>
        <v>9466596.4663903397</v>
      </c>
      <c r="I10" s="6">
        <f t="shared" si="4"/>
        <v>59999999.999999993</v>
      </c>
      <c r="K10" s="4">
        <f t="shared" si="5"/>
        <v>7</v>
      </c>
      <c r="L10" s="5">
        <f t="shared" si="6"/>
        <v>8.6666668111111139E-8</v>
      </c>
      <c r="M10" s="14">
        <v>0.89</v>
      </c>
      <c r="N10" s="16">
        <f>N9-(L10*N9*O9)</f>
        <v>12790464.050931074</v>
      </c>
      <c r="O10" s="16">
        <f t="shared" si="9"/>
        <v>37742763.693414934</v>
      </c>
      <c r="P10" s="16">
        <f>P9+(M10*O9)</f>
        <v>9466772.5543819349</v>
      </c>
      <c r="Q10" s="6">
        <f t="shared" si="7"/>
        <v>60000000.298727944</v>
      </c>
    </row>
    <row r="17" spans="11:18" x14ac:dyDescent="0.3">
      <c r="K17" s="1" t="s">
        <v>0</v>
      </c>
      <c r="L17" s="19" t="s">
        <v>5</v>
      </c>
      <c r="M17" s="19" t="s">
        <v>6</v>
      </c>
      <c r="N17" s="1" t="s">
        <v>7</v>
      </c>
      <c r="O17" s="1" t="s">
        <v>8</v>
      </c>
      <c r="P17" s="1" t="s">
        <v>9</v>
      </c>
      <c r="Q17" s="1" t="s">
        <v>4</v>
      </c>
      <c r="R17" s="20" t="s">
        <v>10</v>
      </c>
    </row>
    <row r="18" spans="11:18" x14ac:dyDescent="0.3">
      <c r="K18" s="1">
        <v>1</v>
      </c>
      <c r="L18" s="1">
        <f>5.2/59999999</f>
        <v>8.6666668111111139E-8</v>
      </c>
      <c r="M18" s="1">
        <v>0.89</v>
      </c>
      <c r="N18" s="1">
        <v>59982340</v>
      </c>
      <c r="O18" s="1">
        <v>2116</v>
      </c>
      <c r="P18" s="1">
        <f>60000000-N18-O18</f>
        <v>15544</v>
      </c>
      <c r="Q18" s="1">
        <f>SUM(N18:P18)</f>
        <v>60000000</v>
      </c>
      <c r="R18" s="1">
        <f>(L18/M18)*N18</f>
        <v>5.8409770261885683</v>
      </c>
    </row>
    <row r="19" spans="11:18" x14ac:dyDescent="0.3">
      <c r="K19" s="1">
        <f t="shared" ref="K19:K27" si="10">K18+1</f>
        <v>2</v>
      </c>
      <c r="L19" s="1">
        <f t="shared" ref="L19:L27" si="11">5.2/59999999</f>
        <v>8.6666668111111139E-8</v>
      </c>
      <c r="M19" s="1">
        <v>0.89</v>
      </c>
      <c r="N19" s="1">
        <f>N18-(L19*N18*O18)-0.04</f>
        <v>59971339.998425201</v>
      </c>
      <c r="O19" s="1">
        <v>11233</v>
      </c>
      <c r="P19" s="1">
        <v>17427</v>
      </c>
      <c r="Q19" s="1">
        <f t="shared" ref="Q19:Q27" si="12">SUM(N19:P19)</f>
        <v>59999999.998425201</v>
      </c>
      <c r="R19" s="1">
        <f t="shared" ref="R19:R27" si="13">(L19/M19)*N19</f>
        <v>5.8399058649686753</v>
      </c>
    </row>
    <row r="20" spans="11:18" x14ac:dyDescent="0.3">
      <c r="K20" s="1">
        <f t="shared" si="10"/>
        <v>3</v>
      </c>
      <c r="L20" s="1">
        <f t="shared" si="11"/>
        <v>8.6666668111111139E-8</v>
      </c>
      <c r="M20" s="1">
        <v>0.89</v>
      </c>
      <c r="N20" s="15">
        <f>N19-(L20*N19*O19)</f>
        <v>59912956.298727937</v>
      </c>
      <c r="O20" s="1">
        <v>59619</v>
      </c>
      <c r="P20" s="1">
        <v>27425</v>
      </c>
      <c r="Q20" s="1">
        <f t="shared" si="12"/>
        <v>60000000.298727937</v>
      </c>
      <c r="R20" s="1">
        <f t="shared" si="13"/>
        <v>5.8342205607835504</v>
      </c>
    </row>
    <row r="21" spans="11:18" x14ac:dyDescent="0.3">
      <c r="K21" s="1">
        <f t="shared" si="10"/>
        <v>4</v>
      </c>
      <c r="L21" s="1">
        <f t="shared" si="11"/>
        <v>8.6666668111111139E-8</v>
      </c>
      <c r="M21" s="1">
        <v>0.89</v>
      </c>
      <c r="N21" s="15">
        <f>N20-(L21*N20*O20)</f>
        <v>59603387.246632054</v>
      </c>
      <c r="O21" s="15">
        <f t="shared" ref="O21:O27" si="14">O20+(L21*O20*N20)-(M21*O20)</f>
        <v>316127.14209588547</v>
      </c>
      <c r="P21" s="15">
        <f>P20+(M21*O20)</f>
        <v>80485.91</v>
      </c>
      <c r="Q21" s="1">
        <f t="shared" si="12"/>
        <v>60000000.298727937</v>
      </c>
      <c r="R21" s="1">
        <f t="shared" si="13"/>
        <v>5.8040752593279716</v>
      </c>
    </row>
    <row r="22" spans="11:18" x14ac:dyDescent="0.3">
      <c r="K22" s="1">
        <f t="shared" si="10"/>
        <v>5</v>
      </c>
      <c r="L22" s="1">
        <f>5.2/59999999</f>
        <v>8.6666668111111139E-8</v>
      </c>
      <c r="M22" s="1">
        <v>0.89</v>
      </c>
      <c r="N22" s="15">
        <f>N21-(L22*N21*O21)</f>
        <v>57970392.352057755</v>
      </c>
      <c r="O22" s="1">
        <f t="shared" si="14"/>
        <v>1667768.8802048478</v>
      </c>
      <c r="P22" s="15">
        <f>P21+(M22*O21)</f>
        <v>361839.06646533811</v>
      </c>
      <c r="Q22" s="1">
        <f t="shared" si="12"/>
        <v>60000000.298727944</v>
      </c>
      <c r="R22" s="1">
        <f t="shared" si="13"/>
        <v>5.6450570272434657</v>
      </c>
    </row>
    <row r="23" spans="11:18" x14ac:dyDescent="0.3">
      <c r="K23" s="1">
        <f t="shared" si="10"/>
        <v>6</v>
      </c>
      <c r="L23" s="1">
        <f t="shared" si="11"/>
        <v>8.6666668111111139E-8</v>
      </c>
      <c r="M23" s="1">
        <v>0.89</v>
      </c>
      <c r="N23" s="15">
        <f>N22-(L23*N22*O22)</f>
        <v>49591353.46311143</v>
      </c>
      <c r="O23" s="1">
        <f t="shared" si="14"/>
        <v>8562493.4657688569</v>
      </c>
      <c r="P23" s="15">
        <f>P22+(M23*O22)</f>
        <v>1846153.3698476525</v>
      </c>
      <c r="Q23" s="1">
        <f t="shared" si="12"/>
        <v>60000000.298727944</v>
      </c>
      <c r="R23" s="1">
        <f t="shared" si="13"/>
        <v>4.82912064243627</v>
      </c>
    </row>
    <row r="24" spans="11:18" x14ac:dyDescent="0.3">
      <c r="K24" s="1">
        <f t="shared" si="10"/>
        <v>7</v>
      </c>
      <c r="L24" s="1">
        <f t="shared" si="11"/>
        <v>8.6666668111111139E-8</v>
      </c>
      <c r="M24" s="1">
        <v>0.89</v>
      </c>
      <c r="N24" s="15">
        <f>N23-(L24*N23*O23)</f>
        <v>12790464.050931074</v>
      </c>
      <c r="O24" s="1">
        <f t="shared" si="14"/>
        <v>37742763.693414934</v>
      </c>
      <c r="P24" s="15">
        <f>P23+(M24*O23)</f>
        <v>9466772.5543819349</v>
      </c>
      <c r="Q24" s="1">
        <f t="shared" si="12"/>
        <v>60000000.298727944</v>
      </c>
      <c r="R24" s="1">
        <f t="shared" si="13"/>
        <v>1.2455133740327433</v>
      </c>
    </row>
    <row r="25" spans="11:18" x14ac:dyDescent="0.3">
      <c r="K25" s="1">
        <f t="shared" si="10"/>
        <v>8</v>
      </c>
      <c r="L25" s="1">
        <f t="shared" si="11"/>
        <v>8.6666668111111139E-8</v>
      </c>
      <c r="M25" s="1">
        <v>0.89</v>
      </c>
      <c r="N25" s="15">
        <f>N24-(L25*N24*O24)</f>
        <v>-29047650.037333049</v>
      </c>
      <c r="O25" s="1">
        <f t="shared" si="14"/>
        <v>45989818.094539769</v>
      </c>
      <c r="P25" s="15">
        <f t="shared" ref="P25:P27" si="15">P24+(M25*O24)</f>
        <v>43057832.241521232</v>
      </c>
      <c r="Q25" s="1">
        <f t="shared" si="12"/>
        <v>60000000.298727952</v>
      </c>
      <c r="R25" s="1">
        <f t="shared" si="13"/>
        <v>-2.8286101631384812</v>
      </c>
    </row>
    <row r="26" spans="11:18" x14ac:dyDescent="0.3">
      <c r="K26" s="1">
        <f t="shared" si="10"/>
        <v>9</v>
      </c>
      <c r="L26" s="1">
        <f t="shared" si="11"/>
        <v>8.6666668111111139E-8</v>
      </c>
      <c r="M26" s="1">
        <v>0.89</v>
      </c>
      <c r="N26" s="15">
        <f t="shared" ref="N26:N27" si="16">N25-(L26*N25*O25)</f>
        <v>86730017.47083059</v>
      </c>
      <c r="O26" s="15">
        <f t="shared" si="14"/>
        <v>-110718787.51776427</v>
      </c>
      <c r="P26" s="15">
        <f t="shared" si="15"/>
        <v>83988770.345661625</v>
      </c>
      <c r="Q26" s="1">
        <f t="shared" si="12"/>
        <v>60000000.298727944</v>
      </c>
      <c r="R26" s="1">
        <f t="shared" si="13"/>
        <v>8.4456198195678045</v>
      </c>
    </row>
    <row r="27" spans="11:18" x14ac:dyDescent="0.3">
      <c r="K27" s="1">
        <f t="shared" si="10"/>
        <v>10</v>
      </c>
      <c r="L27" s="1">
        <f t="shared" si="11"/>
        <v>8.6666668111111139E-8</v>
      </c>
      <c r="M27" s="1">
        <v>0.89</v>
      </c>
      <c r="N27" s="15">
        <f t="shared" si="16"/>
        <v>918959037.24093676</v>
      </c>
      <c r="O27" s="15">
        <f t="shared" si="14"/>
        <v>-844408086.39706016</v>
      </c>
      <c r="P27" s="15">
        <f t="shared" si="15"/>
        <v>-14550950.545148581</v>
      </c>
      <c r="Q27" s="1">
        <f t="shared" si="12"/>
        <v>60000000.298728019</v>
      </c>
      <c r="R27" s="1">
        <f t="shared" si="13"/>
        <v>89.486649312658969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AC788-DB69-44DB-AC8E-46A385ACAA61}">
  <dimension ref="A1"/>
  <sheetViews>
    <sheetView workbookViewId="0">
      <selection activeCell="I17" sqref="I1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Tabelle</vt:lpstr>
      <vt:lpstr>Grafici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</dc:creator>
  <cp:lastModifiedBy>Lorenzo Rinaldetti</cp:lastModifiedBy>
  <dcterms:created xsi:type="dcterms:W3CDTF">2020-03-14T18:08:30Z</dcterms:created>
  <dcterms:modified xsi:type="dcterms:W3CDTF">2020-03-15T14:27:46Z</dcterms:modified>
</cp:coreProperties>
</file>